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v_DB_Hoff\D&amp;B_arb.bok\Regneark_DB_ArbBok\"/>
    </mc:Choice>
  </mc:AlternateContent>
  <bookViews>
    <workbookView xWindow="0" yWindow="0" windowWidth="17250" windowHeight="9825" activeTab="1"/>
  </bookViews>
  <sheets>
    <sheet name="19.11" sheetId="2" r:id="rId1"/>
    <sheet name="19.16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D19" i="4"/>
  <c r="B19" i="4"/>
  <c r="C5" i="4"/>
  <c r="D15" i="4"/>
  <c r="D13" i="4"/>
  <c r="D12" i="4"/>
  <c r="D11" i="4"/>
  <c r="C11" i="4"/>
  <c r="D10" i="4"/>
  <c r="D9" i="4"/>
  <c r="D7" i="4"/>
  <c r="C6" i="4"/>
  <c r="D4" i="4"/>
  <c r="D5" i="4" s="1"/>
  <c r="B8" i="4"/>
  <c r="B14" i="4" s="1"/>
  <c r="B16" i="4" s="1"/>
  <c r="I18" i="2"/>
  <c r="I19" i="2"/>
  <c r="I20" i="2"/>
  <c r="I17" i="2"/>
  <c r="G18" i="2"/>
  <c r="G19" i="2"/>
  <c r="G20" i="2"/>
  <c r="G17" i="2"/>
  <c r="K18" i="2"/>
  <c r="K19" i="2"/>
  <c r="K20" i="2"/>
  <c r="K17" i="2"/>
  <c r="I24" i="2"/>
  <c r="I25" i="2"/>
  <c r="I26" i="2"/>
  <c r="I23" i="2"/>
  <c r="F23" i="2"/>
  <c r="J18" i="2"/>
  <c r="J19" i="2"/>
  <c r="J20" i="2"/>
  <c r="J17" i="2"/>
  <c r="H18" i="2"/>
  <c r="H19" i="2"/>
  <c r="H20" i="2"/>
  <c r="H17" i="2"/>
  <c r="F18" i="2"/>
  <c r="F24" i="2" s="1"/>
  <c r="F19" i="2"/>
  <c r="F25" i="2" s="1"/>
  <c r="F20" i="2"/>
  <c r="F26" i="2" s="1"/>
  <c r="F17" i="2"/>
  <c r="C33" i="2"/>
  <c r="B33" i="2"/>
  <c r="D30" i="2"/>
  <c r="D33" i="2" s="1"/>
  <c r="D31" i="2"/>
  <c r="D32" i="2"/>
  <c r="D29" i="2"/>
  <c r="B30" i="2"/>
  <c r="B31" i="2"/>
  <c r="B32" i="2"/>
  <c r="B29" i="2"/>
  <c r="C30" i="2"/>
  <c r="C31" i="2"/>
  <c r="C32" i="2"/>
  <c r="C29" i="2"/>
  <c r="A30" i="2"/>
  <c r="A31" i="2"/>
  <c r="A32" i="2"/>
  <c r="A33" i="2"/>
  <c r="A29" i="2"/>
  <c r="B25" i="2"/>
  <c r="B24" i="2"/>
  <c r="D21" i="2"/>
  <c r="D18" i="2"/>
  <c r="D19" i="2"/>
  <c r="D20" i="2"/>
  <c r="D17" i="2"/>
  <c r="C21" i="2"/>
  <c r="B21" i="2"/>
  <c r="D6" i="4" l="1"/>
  <c r="D8" i="4" s="1"/>
  <c r="D14" i="4" s="1"/>
  <c r="D16" i="4" s="1"/>
</calcChain>
</file>

<file path=xl/sharedStrings.xml><?xml version="1.0" encoding="utf-8"?>
<sst xmlns="http://schemas.openxmlformats.org/spreadsheetml/2006/main" count="76" uniqueCount="68">
  <si>
    <t>Oppgave 19.11</t>
  </si>
  <si>
    <t>Standardkalkyle for de indirekte variable kostnadene per maskintime i maskinavdelingen:</t>
  </si>
  <si>
    <t>Elektrisk kraft</t>
  </si>
  <si>
    <t>Maskinomstilling</t>
  </si>
  <si>
    <t>Smøreoljer, diverse</t>
  </si>
  <si>
    <t>Vedlikehold</t>
  </si>
  <si>
    <t>Sum</t>
  </si>
  <si>
    <t>For september:</t>
  </si>
  <si>
    <t>Budsj tilvirkning</t>
  </si>
  <si>
    <t xml:space="preserve">  vinduer</t>
  </si>
  <si>
    <t>Standard maskintid</t>
  </si>
  <si>
    <t xml:space="preserve"> timer per vindu</t>
  </si>
  <si>
    <t>Virkelig tid</t>
  </si>
  <si>
    <t xml:space="preserve"> maskintimer</t>
  </si>
  <si>
    <t>Antall vinduer tilvirket</t>
  </si>
  <si>
    <t>Budsjett</t>
  </si>
  <si>
    <t>Virkelig</t>
  </si>
  <si>
    <t>Smøreoljer, div.</t>
  </si>
  <si>
    <t>Avvik</t>
  </si>
  <si>
    <t>Standard tid</t>
  </si>
  <si>
    <t xml:space="preserve"> timer</t>
  </si>
  <si>
    <t>Standardkostnad</t>
  </si>
  <si>
    <t xml:space="preserve">Sum </t>
  </si>
  <si>
    <t>Standard-</t>
  </si>
  <si>
    <t>kostnader</t>
  </si>
  <si>
    <t>Standarkostnader</t>
  </si>
  <si>
    <t>For avviksanalysen</t>
  </si>
  <si>
    <t xml:space="preserve">  (1 - 2)</t>
  </si>
  <si>
    <t xml:space="preserve"> Produktivitetsavvik</t>
  </si>
  <si>
    <t xml:space="preserve"> ( 1 )</t>
  </si>
  <si>
    <t xml:space="preserve"> ( 2 )</t>
  </si>
  <si>
    <t xml:space="preserve"> ( 3 )</t>
  </si>
  <si>
    <t>Virkelige kostnader</t>
  </si>
  <si>
    <t xml:space="preserve">  (2 - 3)</t>
  </si>
  <si>
    <t xml:space="preserve"> Forbruksavvik</t>
  </si>
  <si>
    <t xml:space="preserve">  (1 - 3)</t>
  </si>
  <si>
    <t>Totalavvik</t>
  </si>
  <si>
    <r>
      <t xml:space="preserve">Stand. sats </t>
    </r>
    <r>
      <rPr>
        <sz val="11"/>
        <color theme="1"/>
        <rFont val="Symbol"/>
        <family val="1"/>
        <charset val="2"/>
      </rPr>
      <t>×</t>
    </r>
    <r>
      <rPr>
        <sz val="11"/>
        <color theme="1"/>
        <rFont val="Calibri"/>
        <family val="2"/>
        <scheme val="minor"/>
      </rPr>
      <t xml:space="preserve"> stand. tid</t>
    </r>
  </si>
  <si>
    <r>
      <t xml:space="preserve">Stand. sats </t>
    </r>
    <r>
      <rPr>
        <sz val="11"/>
        <color theme="1"/>
        <rFont val="Symbol"/>
        <family val="1"/>
        <charset val="2"/>
      </rPr>
      <t>×</t>
    </r>
    <r>
      <rPr>
        <sz val="11"/>
        <color theme="1"/>
        <rFont val="Calibri"/>
        <family val="2"/>
        <scheme val="minor"/>
      </rPr>
      <t xml:space="preserve"> virkelig tid</t>
    </r>
  </si>
  <si>
    <t>Avskrivninger</t>
  </si>
  <si>
    <t>Salgsinntekter</t>
  </si>
  <si>
    <t>Varekostnader</t>
  </si>
  <si>
    <t>Direkte lønn</t>
  </si>
  <si>
    <t>Dekningsbidrag</t>
  </si>
  <si>
    <t>Husleie</t>
  </si>
  <si>
    <t>Markedsføring</t>
  </si>
  <si>
    <t>Faste lønnskostnader</t>
  </si>
  <si>
    <t>Driftsresultat</t>
  </si>
  <si>
    <t>Rentekostnader</t>
  </si>
  <si>
    <t>Budsjettert resultat</t>
  </si>
  <si>
    <t>Salgs- og adm.kostn.</t>
  </si>
  <si>
    <t>Diverse var driftskostn.</t>
  </si>
  <si>
    <t>Oppgave 19.16</t>
  </si>
  <si>
    <t>Redusert lønn</t>
  </si>
  <si>
    <t>Økt markedsføring</t>
  </si>
  <si>
    <t>Red. div. var dr.kostn.</t>
  </si>
  <si>
    <t>Dir. lønn kan reduseres forholdsmessig i forhold til salgsinntektene.</t>
  </si>
  <si>
    <t>Red. salgs- og adm.kostn.</t>
  </si>
  <si>
    <t>Rente- og prov.kostn.</t>
  </si>
  <si>
    <t>Økning KK</t>
  </si>
  <si>
    <t>Redusert salgsvolum</t>
  </si>
  <si>
    <t xml:space="preserve">   - 25 %</t>
  </si>
  <si>
    <t>Endring</t>
  </si>
  <si>
    <t>Revidert budsjett</t>
  </si>
  <si>
    <t>reduseres</t>
  </si>
  <si>
    <t>økes</t>
  </si>
  <si>
    <t xml:space="preserve"> Dekningsgrad:</t>
  </si>
  <si>
    <t>Økning: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</si>
</sst>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5" formatCode="_ * #,##0_ ;_ * \-#,##0_ ;_ * &quot;-&quot;??_ ;_ @_ "/>
    <numFmt numFmtId="168" formatCode="&quot;kr&quot;\ #,##0.00"/>
    <numFmt numFmtId="171" formatCode="&quot;kr&quot;\ 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65" fontId="0" fillId="0" borderId="0" xfId="1" applyNumberFormat="1" applyFont="1"/>
    <xf numFmtId="10" fontId="0" fillId="0" borderId="0" xfId="2" applyNumberFormat="1" applyFont="1"/>
    <xf numFmtId="168" fontId="0" fillId="0" borderId="0" xfId="0" applyNumberFormat="1"/>
    <xf numFmtId="0" fontId="0" fillId="0" borderId="1" xfId="0" applyBorder="1"/>
    <xf numFmtId="168" fontId="0" fillId="0" borderId="1" xfId="0" applyNumberFormat="1" applyBorder="1"/>
    <xf numFmtId="43" fontId="0" fillId="0" borderId="0" xfId="1" applyNumberFormat="1" applyFont="1"/>
    <xf numFmtId="3" fontId="0" fillId="0" borderId="0" xfId="0" applyNumberFormat="1"/>
    <xf numFmtId="0" fontId="0" fillId="0" borderId="1" xfId="0" applyBorder="1" applyAlignment="1">
      <alignment horizontal="center"/>
    </xf>
    <xf numFmtId="171" fontId="0" fillId="0" borderId="0" xfId="0" applyNumberFormat="1"/>
    <xf numFmtId="171" fontId="0" fillId="0" borderId="1" xfId="0" applyNumberFormat="1" applyBorder="1"/>
    <xf numFmtId="165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168" fontId="0" fillId="0" borderId="4" xfId="0" applyNumberFormat="1" applyBorder="1"/>
    <xf numFmtId="168" fontId="0" fillId="0" borderId="12" xfId="0" applyNumberFormat="1" applyBorder="1"/>
    <xf numFmtId="3" fontId="0" fillId="0" borderId="7" xfId="0" applyNumberFormat="1" applyBorder="1"/>
    <xf numFmtId="165" fontId="0" fillId="0" borderId="6" xfId="0" applyNumberFormat="1" applyBorder="1"/>
    <xf numFmtId="171" fontId="0" fillId="0" borderId="10" xfId="0" applyNumberFormat="1" applyBorder="1"/>
    <xf numFmtId="165" fontId="0" fillId="0" borderId="4" xfId="1" applyNumberFormat="1" applyFont="1" applyBorder="1"/>
    <xf numFmtId="165" fontId="0" fillId="0" borderId="3" xfId="1" applyNumberFormat="1" applyFont="1" applyBorder="1"/>
    <xf numFmtId="165" fontId="0" fillId="0" borderId="5" xfId="1" applyNumberFormat="1" applyFont="1" applyBorder="1"/>
    <xf numFmtId="165" fontId="0" fillId="0" borderId="7" xfId="0" applyNumberFormat="1" applyBorder="1"/>
    <xf numFmtId="171" fontId="0" fillId="0" borderId="9" xfId="0" applyNumberFormat="1" applyBorder="1"/>
    <xf numFmtId="165" fontId="0" fillId="0" borderId="11" xfId="0" applyNumberFormat="1" applyBorder="1"/>
    <xf numFmtId="171" fontId="0" fillId="0" borderId="0" xfId="0" applyNumberFormat="1" applyBorder="1"/>
    <xf numFmtId="171" fontId="0" fillId="0" borderId="12" xfId="0" applyNumberFormat="1" applyBorder="1"/>
    <xf numFmtId="0" fontId="0" fillId="0" borderId="2" xfId="0" quotePrefix="1" applyBorder="1" applyAlignment="1">
      <alignment horizontal="center"/>
    </xf>
    <xf numFmtId="171" fontId="0" fillId="0" borderId="5" xfId="0" applyNumberFormat="1" applyBorder="1"/>
    <xf numFmtId="171" fontId="0" fillId="0" borderId="4" xfId="0" applyNumberFormat="1" applyBorder="1"/>
    <xf numFmtId="0" fontId="0" fillId="0" borderId="0" xfId="0" applyBorder="1" applyAlignment="1">
      <alignment horizontal="center"/>
    </xf>
    <xf numFmtId="171" fontId="0" fillId="0" borderId="3" xfId="0" applyNumberFormat="1" applyBorder="1"/>
    <xf numFmtId="168" fontId="0" fillId="0" borderId="0" xfId="0" applyNumberFormat="1" applyBorder="1"/>
    <xf numFmtId="168" fontId="0" fillId="0" borderId="10" xfId="0" applyNumberFormat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2" sqref="B2"/>
    </sheetView>
  </sheetViews>
  <sheetFormatPr baseColWidth="10" defaultRowHeight="15" x14ac:dyDescent="0.25"/>
  <cols>
    <col min="1" max="1" width="23" customWidth="1"/>
    <col min="6" max="6" width="18.28515625" customWidth="1"/>
    <col min="7" max="7" width="16" customWidth="1"/>
    <col min="8" max="8" width="19.85546875" customWidth="1"/>
    <col min="9" max="9" width="15.7109375" customWidth="1"/>
    <col min="10" max="10" width="16.5703125" customWidth="1"/>
    <col min="11" max="11" width="15" customWidth="1"/>
  </cols>
  <sheetData>
    <row r="1" spans="1:11" x14ac:dyDescent="0.25">
      <c r="A1" t="s">
        <v>0</v>
      </c>
    </row>
    <row r="3" spans="1:11" x14ac:dyDescent="0.25">
      <c r="A3" s="4" t="s">
        <v>1</v>
      </c>
      <c r="B3" s="4"/>
      <c r="C3" s="4"/>
    </row>
    <row r="4" spans="1:11" x14ac:dyDescent="0.25">
      <c r="A4" t="s">
        <v>2</v>
      </c>
      <c r="B4" s="3">
        <v>3.6</v>
      </c>
    </row>
    <row r="5" spans="1:11" x14ac:dyDescent="0.25">
      <c r="A5" t="s">
        <v>3</v>
      </c>
      <c r="B5" s="3">
        <v>2.2999999999999998</v>
      </c>
    </row>
    <row r="6" spans="1:11" x14ac:dyDescent="0.25">
      <c r="A6" t="s">
        <v>4</v>
      </c>
      <c r="B6" s="3">
        <v>1.9</v>
      </c>
    </row>
    <row r="7" spans="1:11" x14ac:dyDescent="0.25">
      <c r="A7" s="4" t="s">
        <v>5</v>
      </c>
      <c r="B7" s="5">
        <v>2.2000000000000002</v>
      </c>
    </row>
    <row r="8" spans="1:11" x14ac:dyDescent="0.25">
      <c r="A8" t="s">
        <v>6</v>
      </c>
      <c r="B8" s="3">
        <v>10</v>
      </c>
    </row>
    <row r="9" spans="1:11" x14ac:dyDescent="0.25">
      <c r="B9" s="3"/>
    </row>
    <row r="10" spans="1:11" x14ac:dyDescent="0.25">
      <c r="A10" s="4" t="s">
        <v>7</v>
      </c>
      <c r="B10" s="4"/>
      <c r="C10" s="4"/>
    </row>
    <row r="11" spans="1:11" x14ac:dyDescent="0.25">
      <c r="A11" t="s">
        <v>8</v>
      </c>
      <c r="B11" s="1">
        <v>2800</v>
      </c>
      <c r="C11" t="s">
        <v>9</v>
      </c>
    </row>
    <row r="12" spans="1:11" x14ac:dyDescent="0.25">
      <c r="A12" t="s">
        <v>10</v>
      </c>
      <c r="B12" s="6">
        <v>1.5</v>
      </c>
      <c r="C12" t="s">
        <v>11</v>
      </c>
      <c r="G12" s="13" t="s">
        <v>25</v>
      </c>
      <c r="H12" s="13"/>
      <c r="I12" s="13" t="s">
        <v>26</v>
      </c>
      <c r="J12" s="13"/>
      <c r="K12" s="13" t="s">
        <v>32</v>
      </c>
    </row>
    <row r="13" spans="1:11" x14ac:dyDescent="0.25">
      <c r="A13" t="s">
        <v>12</v>
      </c>
      <c r="B13" s="7">
        <v>3900</v>
      </c>
      <c r="C13" t="s">
        <v>13</v>
      </c>
      <c r="G13" s="13" t="s">
        <v>37</v>
      </c>
      <c r="H13" s="13"/>
      <c r="I13" s="13" t="s">
        <v>38</v>
      </c>
      <c r="J13" s="13"/>
      <c r="K13" s="13"/>
    </row>
    <row r="14" spans="1:11" x14ac:dyDescent="0.25">
      <c r="A14" t="s">
        <v>14</v>
      </c>
      <c r="B14" s="7">
        <v>2580</v>
      </c>
      <c r="F14" s="23"/>
      <c r="G14" s="38" t="s">
        <v>29</v>
      </c>
      <c r="I14" s="38" t="s">
        <v>30</v>
      </c>
      <c r="K14" s="38" t="s">
        <v>31</v>
      </c>
    </row>
    <row r="15" spans="1:11" x14ac:dyDescent="0.25">
      <c r="F15" s="23"/>
      <c r="G15" s="15"/>
      <c r="H15" s="45" t="s">
        <v>27</v>
      </c>
      <c r="I15" s="15"/>
      <c r="J15" s="46" t="s">
        <v>33</v>
      </c>
      <c r="K15" s="15"/>
    </row>
    <row r="16" spans="1:11" x14ac:dyDescent="0.25">
      <c r="A16" s="8"/>
      <c r="B16" s="8" t="s">
        <v>15</v>
      </c>
      <c r="C16" s="8" t="s">
        <v>16</v>
      </c>
      <c r="D16" s="8" t="s">
        <v>18</v>
      </c>
      <c r="E16" s="41"/>
      <c r="F16" s="24"/>
      <c r="G16" s="17"/>
      <c r="H16" s="20" t="s">
        <v>28</v>
      </c>
      <c r="I16" s="16"/>
      <c r="J16" s="21" t="s">
        <v>34</v>
      </c>
      <c r="K16" s="17"/>
    </row>
    <row r="17" spans="1:11" x14ac:dyDescent="0.25">
      <c r="A17" t="s">
        <v>2</v>
      </c>
      <c r="B17" s="9">
        <v>15120</v>
      </c>
      <c r="C17" s="9">
        <v>14460</v>
      </c>
      <c r="D17" s="9">
        <f>B17-C17</f>
        <v>660</v>
      </c>
      <c r="E17" s="9"/>
      <c r="F17" s="22" t="str">
        <f>A29</f>
        <v>Elektrisk kraft</v>
      </c>
      <c r="G17" s="42">
        <f>B4*$B$24</f>
        <v>13932</v>
      </c>
      <c r="H17" s="43">
        <f>B4*$B$24-B4*$B$13</f>
        <v>-108</v>
      </c>
      <c r="I17" s="39">
        <f>B4*$B$13</f>
        <v>14040</v>
      </c>
      <c r="J17" s="26">
        <f>B4*$B$13-C17</f>
        <v>-420</v>
      </c>
      <c r="K17" s="42">
        <f>C29</f>
        <v>14460</v>
      </c>
    </row>
    <row r="18" spans="1:11" x14ac:dyDescent="0.25">
      <c r="A18" t="s">
        <v>3</v>
      </c>
      <c r="B18" s="9">
        <v>9660</v>
      </c>
      <c r="C18" s="9">
        <v>9360</v>
      </c>
      <c r="D18" s="9">
        <f t="shared" ref="D18:D20" si="0">B18-C18</f>
        <v>300</v>
      </c>
      <c r="E18" s="9"/>
      <c r="F18" s="22" t="str">
        <f>A30</f>
        <v>Maskinomstilling</v>
      </c>
      <c r="G18" s="39">
        <f t="shared" ref="G18:G20" si="1">B5*$B$24</f>
        <v>8901</v>
      </c>
      <c r="H18" s="43">
        <f t="shared" ref="H18:H20" si="2">B5*$B$24-B5*$B$13</f>
        <v>-69</v>
      </c>
      <c r="I18" s="39">
        <f t="shared" ref="I18:I20" si="3">B5*$B$13</f>
        <v>8970</v>
      </c>
      <c r="J18" s="26">
        <f t="shared" ref="J18:J20" si="4">B5*$B$13-C18</f>
        <v>-390</v>
      </c>
      <c r="K18" s="39">
        <f t="shared" ref="K18:K20" si="5">C30</f>
        <v>9360</v>
      </c>
    </row>
    <row r="19" spans="1:11" x14ac:dyDescent="0.25">
      <c r="A19" t="s">
        <v>17</v>
      </c>
      <c r="B19" s="9">
        <v>7980</v>
      </c>
      <c r="C19" s="9">
        <v>7700</v>
      </c>
      <c r="D19" s="9">
        <f t="shared" si="0"/>
        <v>280</v>
      </c>
      <c r="E19" s="9"/>
      <c r="F19" s="22" t="str">
        <f>A31</f>
        <v>Smøreoljer, div.</v>
      </c>
      <c r="G19" s="39">
        <f t="shared" si="1"/>
        <v>7353</v>
      </c>
      <c r="H19" s="43">
        <f t="shared" si="2"/>
        <v>-57</v>
      </c>
      <c r="I19" s="39">
        <f t="shared" si="3"/>
        <v>7410</v>
      </c>
      <c r="J19" s="26">
        <f t="shared" si="4"/>
        <v>-290</v>
      </c>
      <c r="K19" s="39">
        <f t="shared" si="5"/>
        <v>7700</v>
      </c>
    </row>
    <row r="20" spans="1:11" x14ac:dyDescent="0.25">
      <c r="A20" s="4" t="s">
        <v>5</v>
      </c>
      <c r="B20" s="10">
        <v>9240</v>
      </c>
      <c r="C20" s="10">
        <v>8990</v>
      </c>
      <c r="D20" s="10">
        <f t="shared" si="0"/>
        <v>250</v>
      </c>
      <c r="E20" s="36"/>
      <c r="F20" s="18" t="str">
        <f>A32</f>
        <v>Vedlikehold</v>
      </c>
      <c r="G20" s="40">
        <f t="shared" si="1"/>
        <v>8514</v>
      </c>
      <c r="H20" s="44">
        <f t="shared" si="2"/>
        <v>-66</v>
      </c>
      <c r="I20" s="39">
        <f t="shared" si="3"/>
        <v>8580</v>
      </c>
      <c r="J20" s="25">
        <f t="shared" si="4"/>
        <v>-410</v>
      </c>
      <c r="K20" s="40">
        <f t="shared" si="5"/>
        <v>8990</v>
      </c>
    </row>
    <row r="21" spans="1:11" x14ac:dyDescent="0.25">
      <c r="A21" s="12" t="s">
        <v>22</v>
      </c>
      <c r="B21" s="9">
        <f>SUM(B17:B20)</f>
        <v>42000</v>
      </c>
      <c r="C21" s="9">
        <f>SUM(C17:C20)</f>
        <v>40510</v>
      </c>
      <c r="D21" s="9">
        <f>SUM(D17:D20)</f>
        <v>1490</v>
      </c>
      <c r="E21" s="9"/>
      <c r="F21" s="15"/>
      <c r="G21" s="15"/>
      <c r="H21" s="27"/>
      <c r="I21" s="47" t="s">
        <v>35</v>
      </c>
      <c r="J21" s="19"/>
      <c r="K21" s="17"/>
    </row>
    <row r="22" spans="1:11" x14ac:dyDescent="0.25">
      <c r="F22" s="30"/>
      <c r="G22" s="17"/>
      <c r="H22" s="28"/>
      <c r="I22" s="48" t="s">
        <v>36</v>
      </c>
      <c r="J22" s="29"/>
      <c r="K22" s="39"/>
    </row>
    <row r="23" spans="1:11" x14ac:dyDescent="0.25">
      <c r="F23" s="31" t="str">
        <f>F17</f>
        <v>Elektrisk kraft</v>
      </c>
      <c r="G23" s="17"/>
      <c r="H23" s="33"/>
      <c r="I23" s="36">
        <f>H17+J17</f>
        <v>-528</v>
      </c>
      <c r="J23" s="34"/>
      <c r="K23" s="39"/>
    </row>
    <row r="24" spans="1:11" x14ac:dyDescent="0.25">
      <c r="A24" t="s">
        <v>19</v>
      </c>
      <c r="B24" s="11">
        <f>B14*B12</f>
        <v>3870</v>
      </c>
      <c r="C24" t="s">
        <v>20</v>
      </c>
      <c r="F24" s="32" t="str">
        <f t="shared" ref="F24:F26" si="6">F18</f>
        <v>Maskinomstilling</v>
      </c>
      <c r="G24" s="17"/>
      <c r="H24" s="35"/>
      <c r="I24" s="36">
        <f t="shared" ref="I24:I26" si="7">H18+J18</f>
        <v>-459</v>
      </c>
      <c r="J24" s="37"/>
      <c r="K24" s="39"/>
    </row>
    <row r="25" spans="1:11" x14ac:dyDescent="0.25">
      <c r="A25" t="s">
        <v>21</v>
      </c>
      <c r="B25" s="9">
        <f>B24*B8</f>
        <v>38700</v>
      </c>
      <c r="F25" s="32" t="str">
        <f t="shared" si="6"/>
        <v>Smøreoljer, div.</v>
      </c>
      <c r="G25" s="17"/>
      <c r="H25" s="35"/>
      <c r="I25" s="36">
        <f t="shared" si="7"/>
        <v>-347</v>
      </c>
      <c r="J25" s="37"/>
      <c r="K25" s="39"/>
    </row>
    <row r="26" spans="1:11" x14ac:dyDescent="0.25">
      <c r="F26" s="30" t="str">
        <f t="shared" si="6"/>
        <v>Vedlikehold</v>
      </c>
      <c r="G26" s="16"/>
      <c r="H26" s="28"/>
      <c r="I26" s="10">
        <f t="shared" si="7"/>
        <v>-476</v>
      </c>
      <c r="J26" s="29"/>
      <c r="K26" s="40"/>
    </row>
    <row r="27" spans="1:11" x14ac:dyDescent="0.25">
      <c r="B27" s="13" t="s">
        <v>23</v>
      </c>
      <c r="C27" s="13"/>
      <c r="D27" s="13"/>
      <c r="E27" s="13"/>
      <c r="G27" s="1"/>
      <c r="H27" s="11"/>
      <c r="I27" s="9"/>
    </row>
    <row r="28" spans="1:11" x14ac:dyDescent="0.25">
      <c r="A28" s="4"/>
      <c r="B28" s="8" t="s">
        <v>24</v>
      </c>
      <c r="C28" s="8" t="s">
        <v>16</v>
      </c>
      <c r="D28" s="8" t="s">
        <v>18</v>
      </c>
      <c r="E28" s="41"/>
    </row>
    <row r="29" spans="1:11" x14ac:dyDescent="0.25">
      <c r="A29" t="str">
        <f>A17</f>
        <v>Elektrisk kraft</v>
      </c>
      <c r="B29" s="9">
        <f>B4*$B$12*$B$14</f>
        <v>13932.000000000002</v>
      </c>
      <c r="C29" s="9">
        <f>C17</f>
        <v>14460</v>
      </c>
      <c r="D29" s="9">
        <f>B29-C29</f>
        <v>-527.99999999999818</v>
      </c>
      <c r="E29" s="9"/>
      <c r="H29" s="9"/>
      <c r="J29" s="9"/>
    </row>
    <row r="30" spans="1:11" x14ac:dyDescent="0.25">
      <c r="A30" t="str">
        <f t="shared" ref="A30:A34" si="8">A18</f>
        <v>Maskinomstilling</v>
      </c>
      <c r="B30" s="9">
        <f t="shared" ref="B30:B32" si="9">B5*$B$12*$B$14</f>
        <v>8901</v>
      </c>
      <c r="C30" s="9">
        <f t="shared" ref="C30:C32" si="10">C18</f>
        <v>9360</v>
      </c>
      <c r="D30" s="9">
        <f t="shared" ref="D30:D32" si="11">B30-C30</f>
        <v>-459</v>
      </c>
      <c r="E30" s="9"/>
      <c r="H30" s="9"/>
      <c r="J30" s="9"/>
    </row>
    <row r="31" spans="1:11" x14ac:dyDescent="0.25">
      <c r="A31" t="str">
        <f t="shared" si="8"/>
        <v>Smøreoljer, div.</v>
      </c>
      <c r="B31" s="9">
        <f t="shared" si="9"/>
        <v>7352.9999999999991</v>
      </c>
      <c r="C31" s="9">
        <f t="shared" si="10"/>
        <v>7700</v>
      </c>
      <c r="D31" s="9">
        <f t="shared" si="11"/>
        <v>-347.00000000000091</v>
      </c>
      <c r="E31" s="9"/>
      <c r="H31" s="9"/>
      <c r="J31" s="9"/>
    </row>
    <row r="32" spans="1:11" x14ac:dyDescent="0.25">
      <c r="A32" s="4" t="str">
        <f t="shared" si="8"/>
        <v>Vedlikehold</v>
      </c>
      <c r="B32" s="10">
        <f t="shared" si="9"/>
        <v>8514</v>
      </c>
      <c r="C32" s="10">
        <f t="shared" si="10"/>
        <v>8990</v>
      </c>
      <c r="D32" s="10">
        <f t="shared" si="11"/>
        <v>-476</v>
      </c>
      <c r="E32" s="36"/>
      <c r="H32" s="9"/>
      <c r="J32" s="9"/>
    </row>
    <row r="33" spans="1:9" x14ac:dyDescent="0.25">
      <c r="A33" t="str">
        <f t="shared" si="8"/>
        <v xml:space="preserve">Sum </v>
      </c>
      <c r="B33" s="9">
        <f>SUM(B29:B32)</f>
        <v>38700</v>
      </c>
      <c r="C33" s="9">
        <f t="shared" ref="C33:D33" si="12">SUM(C29:C32)</f>
        <v>40510</v>
      </c>
      <c r="D33" s="9">
        <f t="shared" si="12"/>
        <v>-1809.9999999999991</v>
      </c>
      <c r="E33" s="9"/>
      <c r="H33" s="9"/>
    </row>
    <row r="34" spans="1:9" x14ac:dyDescent="0.25">
      <c r="B34" s="9"/>
      <c r="C34" s="9"/>
      <c r="D34" s="9"/>
      <c r="E34" s="9"/>
      <c r="I34" s="9"/>
    </row>
    <row r="35" spans="1:9" x14ac:dyDescent="0.25">
      <c r="I35" s="9"/>
    </row>
    <row r="36" spans="1:9" x14ac:dyDescent="0.25">
      <c r="I36" s="9"/>
    </row>
    <row r="37" spans="1:9" x14ac:dyDescent="0.25">
      <c r="I37" s="9"/>
    </row>
    <row r="38" spans="1:9" x14ac:dyDescent="0.25">
      <c r="I38" s="9"/>
    </row>
  </sheetData>
  <pageMargins left="0.7" right="0.7" top="0.75" bottom="0.75" header="0.3" footer="0.3"/>
  <ignoredErrors>
    <ignoredError sqref="B29 B30:B32" formula="1"/>
    <ignoredError sqref="G14:K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B1" sqref="B1"/>
    </sheetView>
  </sheetViews>
  <sheetFormatPr baseColWidth="10" defaultRowHeight="15" x14ac:dyDescent="0.25"/>
  <cols>
    <col min="1" max="1" width="22.85546875" customWidth="1"/>
    <col min="2" max="2" width="14.5703125" bestFit="1" customWidth="1"/>
    <col min="3" max="3" width="27.28515625" customWidth="1"/>
    <col min="4" max="4" width="17.85546875" customWidth="1"/>
  </cols>
  <sheetData>
    <row r="1" spans="1:4" x14ac:dyDescent="0.25">
      <c r="A1" t="s">
        <v>52</v>
      </c>
    </row>
    <row r="3" spans="1:4" x14ac:dyDescent="0.25">
      <c r="A3" s="4"/>
      <c r="B3" s="8" t="s">
        <v>15</v>
      </c>
      <c r="C3" s="8" t="s">
        <v>62</v>
      </c>
      <c r="D3" s="8" t="s">
        <v>63</v>
      </c>
    </row>
    <row r="4" spans="1:4" x14ac:dyDescent="0.25">
      <c r="A4" t="s">
        <v>40</v>
      </c>
      <c r="B4" s="9">
        <v>10000000</v>
      </c>
      <c r="C4" s="14" t="s">
        <v>61</v>
      </c>
      <c r="D4" s="9">
        <f>B4*(1-B21)</f>
        <v>7500000</v>
      </c>
    </row>
    <row r="5" spans="1:4" x14ac:dyDescent="0.25">
      <c r="A5" t="s">
        <v>41</v>
      </c>
      <c r="B5" s="9">
        <v>3000000</v>
      </c>
      <c r="C5" s="13" t="str">
        <f>"br. fortj. = "&amp;100*B5/B4&amp;" %"</f>
        <v>br. fortj. = 30 %</v>
      </c>
      <c r="D5" s="9">
        <f>D4*B5/B4</f>
        <v>2250000</v>
      </c>
    </row>
    <row r="6" spans="1:4" x14ac:dyDescent="0.25">
      <c r="A6" t="s">
        <v>42</v>
      </c>
      <c r="B6" s="9">
        <v>800000</v>
      </c>
      <c r="C6" s="13" t="str">
        <f>"utgjør "&amp;100*B6/B4&amp;" % av salgsinnt."</f>
        <v>utgjør 8 % av salgsinnt.</v>
      </c>
      <c r="D6" s="9">
        <f>D4*B6/B4</f>
        <v>600000</v>
      </c>
    </row>
    <row r="7" spans="1:4" x14ac:dyDescent="0.25">
      <c r="A7" s="4" t="s">
        <v>51</v>
      </c>
      <c r="B7" s="10">
        <v>600000</v>
      </c>
      <c r="C7" s="13" t="s">
        <v>64</v>
      </c>
      <c r="D7" s="10">
        <f>B7-B24</f>
        <v>400000</v>
      </c>
    </row>
    <row r="8" spans="1:4" x14ac:dyDescent="0.25">
      <c r="A8" t="s">
        <v>43</v>
      </c>
      <c r="B8" s="9">
        <f>B4-B5-B6-B7</f>
        <v>5600000</v>
      </c>
      <c r="C8" s="13"/>
      <c r="D8" s="9">
        <f>D4-D5-D6-D7</f>
        <v>4250000</v>
      </c>
    </row>
    <row r="9" spans="1:4" x14ac:dyDescent="0.25">
      <c r="A9" t="s">
        <v>44</v>
      </c>
      <c r="B9" s="9">
        <v>500000</v>
      </c>
      <c r="C9" s="13"/>
      <c r="D9" s="9">
        <f>B9</f>
        <v>500000</v>
      </c>
    </row>
    <row r="10" spans="1:4" x14ac:dyDescent="0.25">
      <c r="A10" t="s">
        <v>45</v>
      </c>
      <c r="B10" s="9">
        <v>700000</v>
      </c>
      <c r="C10" s="13" t="s">
        <v>65</v>
      </c>
      <c r="D10" s="9">
        <f>B10+B22</f>
        <v>800000</v>
      </c>
    </row>
    <row r="11" spans="1:4" x14ac:dyDescent="0.25">
      <c r="A11" t="s">
        <v>50</v>
      </c>
      <c r="B11" s="9">
        <v>980000</v>
      </c>
      <c r="C11" s="13" t="str">
        <f>"reduseres med "&amp;100*B26&amp;" %"</f>
        <v>reduseres med 15 %</v>
      </c>
      <c r="D11" s="9">
        <f>B11*(1-B26)</f>
        <v>833000</v>
      </c>
    </row>
    <row r="12" spans="1:4" x14ac:dyDescent="0.25">
      <c r="A12" t="s">
        <v>46</v>
      </c>
      <c r="B12" s="9">
        <v>1200000</v>
      </c>
      <c r="C12" s="13" t="s">
        <v>64</v>
      </c>
      <c r="D12" s="9">
        <f>B12-B23</f>
        <v>1040000</v>
      </c>
    </row>
    <row r="13" spans="1:4" x14ac:dyDescent="0.25">
      <c r="A13" s="4" t="s">
        <v>39</v>
      </c>
      <c r="B13" s="10">
        <v>1050000</v>
      </c>
      <c r="C13" s="13"/>
      <c r="D13" s="10">
        <f>B13</f>
        <v>1050000</v>
      </c>
    </row>
    <row r="14" spans="1:4" x14ac:dyDescent="0.25">
      <c r="A14" t="s">
        <v>47</v>
      </c>
      <c r="B14" s="9">
        <f>B8-SUM(B9:B13)</f>
        <v>1170000</v>
      </c>
      <c r="C14" s="13"/>
      <c r="D14" s="9">
        <f>D8-SUM(D9:D13)</f>
        <v>27000</v>
      </c>
    </row>
    <row r="15" spans="1:4" x14ac:dyDescent="0.25">
      <c r="A15" s="4" t="s">
        <v>48</v>
      </c>
      <c r="B15" s="10">
        <v>180000</v>
      </c>
      <c r="C15" s="13" t="s">
        <v>65</v>
      </c>
      <c r="D15" s="10">
        <f>B15+B27*B28</f>
        <v>216000</v>
      </c>
    </row>
    <row r="16" spans="1:4" x14ac:dyDescent="0.25">
      <c r="A16" t="s">
        <v>49</v>
      </c>
      <c r="B16" s="9">
        <f>B14-B15</f>
        <v>990000</v>
      </c>
      <c r="C16" s="13"/>
      <c r="D16" s="9">
        <f>D14-D15</f>
        <v>-189000</v>
      </c>
    </row>
    <row r="17" spans="1:4" x14ac:dyDescent="0.25">
      <c r="B17" s="9"/>
      <c r="C17" s="13"/>
      <c r="D17" s="9"/>
    </row>
    <row r="18" spans="1:4" x14ac:dyDescent="0.25">
      <c r="B18" s="9"/>
      <c r="C18" s="13" t="s">
        <v>67</v>
      </c>
    </row>
    <row r="19" spans="1:4" x14ac:dyDescent="0.25">
      <c r="A19" t="s">
        <v>66</v>
      </c>
      <c r="B19" s="2">
        <f>B8/B4</f>
        <v>0.56000000000000005</v>
      </c>
      <c r="C19" s="50">
        <f>D19-B19</f>
        <v>6.6666666666665986E-3</v>
      </c>
      <c r="D19" s="2">
        <f>D8/D4</f>
        <v>0.56666666666666665</v>
      </c>
    </row>
    <row r="21" spans="1:4" x14ac:dyDescent="0.25">
      <c r="A21" t="s">
        <v>60</v>
      </c>
      <c r="B21" s="49">
        <v>0.25</v>
      </c>
    </row>
    <row r="22" spans="1:4" x14ac:dyDescent="0.25">
      <c r="A22" t="s">
        <v>54</v>
      </c>
      <c r="B22" s="9">
        <v>100000</v>
      </c>
    </row>
    <row r="23" spans="1:4" x14ac:dyDescent="0.25">
      <c r="A23" t="s">
        <v>53</v>
      </c>
      <c r="B23" s="9">
        <v>160000</v>
      </c>
    </row>
    <row r="24" spans="1:4" x14ac:dyDescent="0.25">
      <c r="A24" t="s">
        <v>55</v>
      </c>
      <c r="B24" s="9">
        <v>200000</v>
      </c>
    </row>
    <row r="25" spans="1:4" x14ac:dyDescent="0.25">
      <c r="A25" t="s">
        <v>56</v>
      </c>
    </row>
    <row r="26" spans="1:4" x14ac:dyDescent="0.25">
      <c r="A26" t="s">
        <v>57</v>
      </c>
      <c r="B26" s="49">
        <v>0.15</v>
      </c>
    </row>
    <row r="27" spans="1:4" x14ac:dyDescent="0.25">
      <c r="A27" t="s">
        <v>58</v>
      </c>
      <c r="B27" s="49">
        <v>0.06</v>
      </c>
    </row>
    <row r="28" spans="1:4" x14ac:dyDescent="0.25">
      <c r="A28" t="s">
        <v>59</v>
      </c>
      <c r="B28" s="9">
        <v>600000</v>
      </c>
    </row>
  </sheetData>
  <pageMargins left="0.7" right="0.7" top="0.75" bottom="0.75" header="0.3" footer="0.3"/>
  <ignoredErrors>
    <ignoredError sqref="C4" numberStoredAsText="1"/>
    <ignoredError sqref="C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19.11</vt:lpstr>
      <vt:lpstr>19.16</vt:lpstr>
    </vt:vector>
  </TitlesOfParts>
  <Company>Høgskolen i Nord-Trøndelag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Helbæk Morten</dc:creator>
  <cp:lastModifiedBy>Helbæk Morten</cp:lastModifiedBy>
  <dcterms:created xsi:type="dcterms:W3CDTF">2015-07-22T13:22:46Z</dcterms:created>
  <dcterms:modified xsi:type="dcterms:W3CDTF">2015-07-23T08:44:24Z</dcterms:modified>
</cp:coreProperties>
</file>